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075" activeTab="0"/>
  </bookViews>
  <sheets>
    <sheet name="Repartizare sume AUG-DEC 2021" sheetId="1" r:id="rId1"/>
  </sheets>
  <externalReferences>
    <externalReference r:id="rId4"/>
  </externalReferences>
  <definedNames>
    <definedName name="_xlnm.Print_Area" localSheetId="0">'Repartizare sume AUG-DEC 2021'!$A$1:$N$27</definedName>
  </definedNames>
  <calcPr fullCalcOnLoad="1"/>
</workbook>
</file>

<file path=xl/sharedStrings.xml><?xml version="1.0" encoding="utf-8"?>
<sst xmlns="http://schemas.openxmlformats.org/spreadsheetml/2006/main" count="41" uniqueCount="38">
  <si>
    <t>CASA DE ASIGURARI DE SANATATE COVASNA</t>
  </si>
  <si>
    <t>Nota de fundamentare pentru stabilirea sumelor propuse a fi angajate pentru servicii de recuperare in ambulatoriu in perioada AUG-DEC 2021</t>
  </si>
  <si>
    <t xml:space="preserve">NUMAR PUNCTE AFERENTE CRITERIILOR DE REPARTIZARE A SUMELOR DISPONIBILE - SERVICII MEDICALE DE RECUPERARE MEDICALA IN AMBULATORIU </t>
  </si>
  <si>
    <t xml:space="preserve"> POTRIVIT PREVEDERILOR ORDINULUI NR. 397/836/2018</t>
  </si>
  <si>
    <t>Nr. crt.</t>
  </si>
  <si>
    <t>DENUMIRE FURNIZOR</t>
  </si>
  <si>
    <t>NR. PUNCTE  CRITERIUL RESURSE TEHNICE</t>
  </si>
  <si>
    <t>NR. PUNCTE  CRITERIUL RESURSE UMANE</t>
  </si>
  <si>
    <t>Sume repartizate pt. per. Aug-Dec 2021</t>
  </si>
  <si>
    <t>Sume repartizate / Trim.III ( per. Aug-Sept.)</t>
  </si>
  <si>
    <t>Sume repartizate / Trim IV</t>
  </si>
  <si>
    <t>Sume repartizate / Dec</t>
  </si>
  <si>
    <t>Corectii/ limitari*</t>
  </si>
  <si>
    <t>Crit. Repart. Sume suplimentare</t>
  </si>
  <si>
    <t>Sume repartizate suplimentar</t>
  </si>
  <si>
    <t>Total sume repartizate pe luna MAI 2020</t>
  </si>
  <si>
    <t>NR. PUNCTE EVALUAREA CAPACITĂȚII  RESURSELOR TEHNICE ACORDATE</t>
  </si>
  <si>
    <t>NR. PUNCTE EVALUARE SALA DE KINETOTERAPIE</t>
  </si>
  <si>
    <t>NR. EVALUARE BAZIN DE HIDROKINETOTERAPIE</t>
  </si>
  <si>
    <t>Corectie (activitate efectiva/ perioada)</t>
  </si>
  <si>
    <t>TOTAL</t>
  </si>
  <si>
    <t>NR. PUNCTE PUNCTAJ RESURSE UMANE</t>
  </si>
  <si>
    <t>NR. PUNCTE PUNCTAJ PROGRAM DE LUCRU</t>
  </si>
  <si>
    <t>5=2+3+4</t>
  </si>
  <si>
    <t>8 = 6+7</t>
  </si>
  <si>
    <t>Spitalul Municipal Tg.Secuiesc</t>
  </si>
  <si>
    <t>TBRCM  -DACIA - Covasna</t>
  </si>
  <si>
    <t>SC Turism Covasna SA</t>
  </si>
  <si>
    <t xml:space="preserve">SC  Sind Tour Trading SRL </t>
  </si>
  <si>
    <t>SC Andimed SRL</t>
  </si>
  <si>
    <t>SC Semmel Med SRL</t>
  </si>
  <si>
    <t xml:space="preserve">Spital de Recuperare Cardiovasculara Dr. Benedek Gheza Covasna  </t>
  </si>
  <si>
    <t>Complex BRADUL Covasna</t>
  </si>
  <si>
    <t>x</t>
  </si>
  <si>
    <t>Valoarea unui punct aferenta criteriului</t>
  </si>
  <si>
    <t>Suma aferenta criteriului</t>
  </si>
  <si>
    <t>Sume redistribuite (din. Sem.I in Sem.II)</t>
  </si>
  <si>
    <t>Intocmit,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</si>
</sst>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  <numFmt numFmtId="173" formatCode="0.000%"/>
    <numFmt numFmtId="174" formatCode="[$-409]dddd\,\ mmmm\ dd\,\ yyyy"/>
    <numFmt numFmtId="175" formatCode="[$-409]dd\-mmm\-yy;@"/>
    <numFmt numFmtId="176" formatCode="[$-409]d\-mmm\-yyyy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0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3" fontId="0" fillId="0" borderId="7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6" fillId="20" borderId="9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2" fontId="21" fillId="0" borderId="0" xfId="57" applyNumberFormat="1" applyFont="1" applyFill="1" applyBorder="1" applyAlignment="1">
      <alignment vertical="center"/>
      <protection/>
    </xf>
    <xf numFmtId="2" fontId="21" fillId="0" borderId="0" xfId="57" applyNumberFormat="1" applyFont="1" applyFill="1" applyBorder="1" applyAlignment="1">
      <alignment vertical="center" wrapText="1"/>
      <protection/>
    </xf>
    <xf numFmtId="4" fontId="21" fillId="0" borderId="0" xfId="57" applyNumberFormat="1" applyFont="1" applyFill="1" applyBorder="1" applyAlignment="1">
      <alignment vertical="center" wrapText="1"/>
      <protection/>
    </xf>
    <xf numFmtId="4" fontId="21" fillId="0" borderId="0" xfId="57" applyNumberFormat="1" applyFont="1" applyFill="1" applyBorder="1" applyAlignment="1">
      <alignment vertical="center"/>
      <protection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0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0" xfId="57" applyNumberFormat="1" applyFont="1" applyFill="1" applyBorder="1" applyAlignment="1">
      <alignment vertical="center" wrapText="1"/>
      <protection/>
    </xf>
    <xf numFmtId="4" fontId="23" fillId="0" borderId="0" xfId="57" applyNumberFormat="1" applyFont="1" applyFill="1" applyBorder="1" applyAlignment="1">
      <alignment vertical="center" wrapText="1"/>
      <protection/>
    </xf>
    <xf numFmtId="4" fontId="23" fillId="0" borderId="0" xfId="57" applyNumberFormat="1" applyFont="1" applyFill="1" applyBorder="1" applyAlignment="1">
      <alignment vertical="center"/>
      <protection/>
    </xf>
    <xf numFmtId="0" fontId="21" fillId="0" borderId="0" xfId="58" applyFont="1" applyFill="1" applyAlignment="1">
      <alignment horizontal="center" vertical="center" wrapText="1"/>
      <protection/>
    </xf>
    <xf numFmtId="0" fontId="21" fillId="0" borderId="0" xfId="58" applyFont="1" applyFill="1" applyAlignment="1">
      <alignment horizontal="center" vertical="center" wrapText="1"/>
      <protection/>
    </xf>
    <xf numFmtId="0" fontId="22" fillId="0" borderId="0" xfId="57" applyNumberFormat="1" applyFont="1" applyFill="1" applyBorder="1" applyAlignment="1">
      <alignment vertical="center"/>
      <protection/>
    </xf>
    <xf numFmtId="4" fontId="22" fillId="0" borderId="0" xfId="57" applyNumberFormat="1" applyFont="1" applyFill="1" applyBorder="1" applyAlignment="1">
      <alignment vertical="center"/>
      <protection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2" fillId="0" borderId="0" xfId="57" applyNumberFormat="1" applyFont="1" applyFill="1" applyBorder="1" applyAlignment="1">
      <alignment horizontal="center" vertical="center"/>
      <protection/>
    </xf>
    <xf numFmtId="4" fontId="22" fillId="0" borderId="0" xfId="57" applyNumberFormat="1" applyFont="1" applyFill="1" applyBorder="1" applyAlignment="1">
      <alignment horizontal="center" vertical="center"/>
      <protection/>
    </xf>
    <xf numFmtId="0" fontId="22" fillId="0" borderId="0" xfId="58" applyFont="1" applyFill="1" applyBorder="1" applyAlignment="1">
      <alignment vertical="center" wrapText="1"/>
      <protection/>
    </xf>
    <xf numFmtId="4" fontId="0" fillId="0" borderId="0" xfId="58" applyNumberFormat="1" applyFont="1" applyFill="1" applyAlignment="1">
      <alignment vertical="center"/>
      <protection/>
    </xf>
    <xf numFmtId="4" fontId="21" fillId="0" borderId="0" xfId="58" applyNumberFormat="1" applyFont="1" applyFill="1" applyBorder="1" applyAlignment="1">
      <alignment vertical="center"/>
      <protection/>
    </xf>
    <xf numFmtId="0" fontId="22" fillId="0" borderId="11" xfId="58" applyFont="1" applyFill="1" applyBorder="1" applyAlignment="1">
      <alignment horizontal="center" vertical="center" wrapText="1"/>
      <protection/>
    </xf>
    <xf numFmtId="0" fontId="22" fillId="0" borderId="11" xfId="59" applyFont="1" applyFill="1" applyBorder="1" applyAlignment="1">
      <alignment horizontal="center" vertical="center" wrapText="1"/>
      <protection/>
    </xf>
    <xf numFmtId="4" fontId="22" fillId="0" borderId="12" xfId="58" applyNumberFormat="1" applyFont="1" applyFill="1" applyBorder="1" applyAlignment="1">
      <alignment horizontal="center" vertical="center" wrapText="1"/>
      <protection/>
    </xf>
    <xf numFmtId="4" fontId="22" fillId="0" borderId="13" xfId="58" applyNumberFormat="1" applyFont="1" applyFill="1" applyBorder="1" applyAlignment="1">
      <alignment horizontal="center" vertical="center" wrapText="1"/>
      <protection/>
    </xf>
    <xf numFmtId="4" fontId="22" fillId="0" borderId="14" xfId="58" applyNumberFormat="1" applyFont="1" applyFill="1" applyBorder="1" applyAlignment="1">
      <alignment horizontal="center" vertical="center" wrapText="1"/>
      <protection/>
    </xf>
    <xf numFmtId="4" fontId="22" fillId="0" borderId="15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10" fontId="20" fillId="0" borderId="11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6" xfId="58" applyFont="1" applyFill="1" applyBorder="1" applyAlignment="1">
      <alignment horizontal="center" vertical="center" wrapText="1"/>
      <protection/>
    </xf>
    <xf numFmtId="0" fontId="22" fillId="0" borderId="16" xfId="59" applyFont="1" applyFill="1" applyBorder="1" applyAlignment="1">
      <alignment horizontal="center" vertical="center" wrapText="1"/>
      <protection/>
    </xf>
    <xf numFmtId="4" fontId="22" fillId="0" borderId="17" xfId="58" applyNumberFormat="1" applyFont="1" applyFill="1" applyBorder="1" applyAlignment="1">
      <alignment horizontal="center" vertical="center" wrapText="1"/>
      <protection/>
    </xf>
    <xf numFmtId="4" fontId="22" fillId="0" borderId="18" xfId="58" applyNumberFormat="1" applyFont="1" applyFill="1" applyBorder="1" applyAlignment="1">
      <alignment horizontal="center" vertical="center" wrapText="1"/>
      <protection/>
    </xf>
    <xf numFmtId="4" fontId="22" fillId="0" borderId="19" xfId="58" applyNumberFormat="1" applyFont="1" applyFill="1" applyBorder="1" applyAlignment="1">
      <alignment horizontal="center" vertical="center" wrapText="1"/>
      <protection/>
    </xf>
    <xf numFmtId="2" fontId="20" fillId="0" borderId="16" xfId="0" applyNumberFormat="1" applyFont="1" applyBorder="1" applyAlignment="1">
      <alignment horizontal="center" vertical="center" wrapText="1"/>
    </xf>
    <xf numFmtId="10" fontId="20" fillId="0" borderId="16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22" fillId="0" borderId="20" xfId="58" applyFont="1" applyFill="1" applyBorder="1" applyAlignment="1">
      <alignment horizontal="center" vertical="center" wrapText="1"/>
      <protection/>
    </xf>
    <xf numFmtId="0" fontId="22" fillId="0" borderId="20" xfId="59" applyFont="1" applyFill="1" applyBorder="1" applyAlignment="1">
      <alignment horizontal="center" vertical="center" wrapText="1"/>
      <protection/>
    </xf>
    <xf numFmtId="4" fontId="24" fillId="0" borderId="19" xfId="58" applyNumberFormat="1" applyFont="1" applyFill="1" applyBorder="1" applyAlignment="1">
      <alignment horizontal="center" vertical="center" wrapText="1"/>
      <protection/>
    </xf>
    <xf numFmtId="4" fontId="24" fillId="0" borderId="20" xfId="58" applyNumberFormat="1" applyFont="1" applyFill="1" applyBorder="1" applyAlignment="1">
      <alignment horizontal="center" vertical="center" wrapText="1"/>
      <protection/>
    </xf>
    <xf numFmtId="4" fontId="24" fillId="0" borderId="7" xfId="58" applyNumberFormat="1" applyFont="1" applyFill="1" applyBorder="1" applyAlignment="1">
      <alignment horizontal="center" vertical="center" wrapText="1"/>
      <protection/>
    </xf>
    <xf numFmtId="4" fontId="22" fillId="0" borderId="7" xfId="0" applyNumberFormat="1" applyFont="1" applyBorder="1" applyAlignment="1">
      <alignment horizontal="center" vertical="center" wrapText="1"/>
    </xf>
    <xf numFmtId="2" fontId="20" fillId="0" borderId="20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22" fillId="0" borderId="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25" fillId="0" borderId="7" xfId="57" applyNumberFormat="1" applyFont="1" applyFill="1" applyBorder="1" applyAlignment="1">
      <alignment horizontal="center" vertical="center" wrapText="1"/>
      <protection/>
    </xf>
    <xf numFmtId="1" fontId="25" fillId="0" borderId="7" xfId="59" applyNumberFormat="1" applyFont="1" applyFill="1" applyBorder="1" applyAlignment="1">
      <alignment horizontal="center" vertical="center" wrapText="1"/>
      <protection/>
    </xf>
    <xf numFmtId="1" fontId="25" fillId="0" borderId="15" xfId="58" applyNumberFormat="1" applyFont="1" applyFill="1" applyBorder="1" applyAlignment="1">
      <alignment horizontal="center" vertical="center" wrapText="1"/>
      <protection/>
    </xf>
    <xf numFmtId="1" fontId="25" fillId="0" borderId="7" xfId="58" applyNumberFormat="1" applyFont="1" applyFill="1" applyBorder="1" applyAlignment="1">
      <alignment horizontal="center" vertical="center" wrapText="1"/>
      <protection/>
    </xf>
    <xf numFmtId="1" fontId="25" fillId="0" borderId="7" xfId="58" applyNumberFormat="1" applyFont="1" applyFill="1" applyBorder="1" applyAlignment="1">
      <alignment horizontal="center" vertical="center" wrapText="1"/>
      <protection/>
    </xf>
    <xf numFmtId="1" fontId="25" fillId="0" borderId="7" xfId="0" applyNumberFormat="1" applyFont="1" applyBorder="1" applyAlignment="1">
      <alignment horizontal="center" vertical="center" wrapText="1"/>
    </xf>
    <xf numFmtId="1" fontId="25" fillId="0" borderId="7" xfId="0" applyNumberFormat="1" applyFont="1" applyBorder="1" applyAlignment="1">
      <alignment horizontal="center"/>
    </xf>
    <xf numFmtId="1" fontId="25" fillId="0" borderId="7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1" fontId="27" fillId="0" borderId="7" xfId="0" applyNumberFormat="1" applyFont="1" applyBorder="1" applyAlignment="1">
      <alignment horizontal="center"/>
    </xf>
    <xf numFmtId="1" fontId="25" fillId="0" borderId="0" xfId="0" applyNumberFormat="1" applyFont="1" applyAlignment="1">
      <alignment horizontal="center"/>
    </xf>
    <xf numFmtId="0" fontId="0" fillId="0" borderId="7" xfId="57" applyNumberFormat="1" applyFont="1" applyFill="1" applyBorder="1" applyAlignment="1">
      <alignment horizontal="center" vertical="center" wrapText="1"/>
      <protection/>
    </xf>
    <xf numFmtId="0" fontId="28" fillId="0" borderId="7" xfId="0" applyFont="1" applyBorder="1" applyAlignment="1">
      <alignment horizontal="center" vertical="center" wrapText="1"/>
    </xf>
    <xf numFmtId="4" fontId="0" fillId="0" borderId="7" xfId="58" applyNumberFormat="1" applyFont="1" applyFill="1" applyBorder="1" applyAlignment="1">
      <alignment horizontal="center" vertical="center" wrapText="1"/>
      <protection/>
    </xf>
    <xf numFmtId="4" fontId="20" fillId="0" borderId="7" xfId="58" applyNumberFormat="1" applyFont="1" applyFill="1" applyBorder="1" applyAlignment="1">
      <alignment horizontal="center" vertical="center" wrapText="1"/>
      <protection/>
    </xf>
    <xf numFmtId="4" fontId="22" fillId="0" borderId="7" xfId="58" applyNumberFormat="1" applyFont="1" applyFill="1" applyBorder="1" applyAlignment="1">
      <alignment horizontal="center" vertical="center" wrapText="1"/>
      <protection/>
    </xf>
    <xf numFmtId="4" fontId="0" fillId="0" borderId="7" xfId="0" applyNumberFormat="1" applyBorder="1" applyAlignment="1">
      <alignment horizontal="center" vertical="center" wrapText="1"/>
    </xf>
    <xf numFmtId="4" fontId="22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20" fillId="0" borderId="7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2" fillId="0" borderId="7" xfId="58" applyFont="1" applyFill="1" applyBorder="1" applyAlignment="1">
      <alignment horizontal="center" vertical="center"/>
      <protection/>
    </xf>
    <xf numFmtId="0" fontId="22" fillId="0" borderId="11" xfId="58" applyFont="1" applyFill="1" applyBorder="1" applyAlignment="1">
      <alignment horizontal="center" vertical="center"/>
      <protection/>
    </xf>
    <xf numFmtId="4" fontId="22" fillId="0" borderId="11" xfId="58" applyNumberFormat="1" applyFont="1" applyFill="1" applyBorder="1" applyAlignment="1">
      <alignment horizontal="center" vertical="center"/>
      <protection/>
    </xf>
    <xf numFmtId="4" fontId="22" fillId="0" borderId="11" xfId="58" applyNumberFormat="1" applyFont="1" applyFill="1" applyBorder="1" applyAlignment="1">
      <alignment horizontal="center" vertical="center"/>
      <protection/>
    </xf>
    <xf numFmtId="4" fontId="22" fillId="0" borderId="11" xfId="0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22" xfId="58" applyFont="1" applyFill="1" applyBorder="1" applyAlignment="1">
      <alignment horizontal="center" vertical="center"/>
      <protection/>
    </xf>
    <xf numFmtId="0" fontId="25" fillId="0" borderId="22" xfId="58" applyFont="1" applyFill="1" applyBorder="1" applyAlignment="1">
      <alignment horizontal="center" vertical="center" wrapText="1"/>
      <protection/>
    </xf>
    <xf numFmtId="4" fontId="25" fillId="0" borderId="23" xfId="58" applyNumberFormat="1" applyFont="1" applyFill="1" applyBorder="1" applyAlignment="1">
      <alignment horizontal="center" vertical="center"/>
      <protection/>
    </xf>
    <xf numFmtId="4" fontId="25" fillId="0" borderId="23" xfId="58" applyNumberFormat="1" applyFont="1" applyFill="1" applyBorder="1" applyAlignment="1">
      <alignment horizontal="center" vertical="center"/>
      <protection/>
    </xf>
    <xf numFmtId="4" fontId="25" fillId="0" borderId="23" xfId="58" applyNumberFormat="1" applyFont="1" applyFill="1" applyBorder="1" applyAlignment="1">
      <alignment horizontal="center" vertical="center"/>
      <protection/>
    </xf>
    <xf numFmtId="4" fontId="25" fillId="0" borderId="23" xfId="0" applyNumberFormat="1" applyFont="1" applyBorder="1" applyAlignment="1">
      <alignment horizontal="center" vertical="center"/>
    </xf>
    <xf numFmtId="4" fontId="25" fillId="0" borderId="15" xfId="58" applyNumberFormat="1" applyFont="1" applyFill="1" applyBorder="1" applyAlignment="1">
      <alignment horizontal="center" vertical="center"/>
      <protection/>
    </xf>
    <xf numFmtId="4" fontId="22" fillId="0" borderId="15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25" fillId="0" borderId="7" xfId="58" applyFont="1" applyFill="1" applyBorder="1" applyAlignment="1">
      <alignment horizontal="center" vertical="center"/>
      <protection/>
    </xf>
    <xf numFmtId="0" fontId="25" fillId="0" borderId="20" xfId="58" applyFont="1" applyFill="1" applyBorder="1" applyAlignment="1">
      <alignment horizontal="center" vertical="center" wrapText="1"/>
      <protection/>
    </xf>
    <xf numFmtId="4" fontId="25" fillId="0" borderId="20" xfId="58" applyNumberFormat="1" applyFont="1" applyFill="1" applyBorder="1" applyAlignment="1">
      <alignment horizontal="center" vertical="center"/>
      <protection/>
    </xf>
    <xf numFmtId="4" fontId="22" fillId="0" borderId="20" xfId="58" applyNumberFormat="1" applyFont="1" applyFill="1" applyBorder="1" applyAlignment="1">
      <alignment horizontal="center" vertical="center"/>
      <protection/>
    </xf>
    <xf numFmtId="4" fontId="22" fillId="0" borderId="19" xfId="58" applyNumberFormat="1" applyFont="1" applyFill="1" applyBorder="1" applyAlignment="1">
      <alignment horizontal="center" vertical="center"/>
      <protection/>
    </xf>
    <xf numFmtId="4" fontId="22" fillId="0" borderId="20" xfId="58" applyNumberFormat="1" applyFont="1" applyFill="1" applyBorder="1" applyAlignment="1">
      <alignment horizontal="center" vertical="center"/>
      <protection/>
    </xf>
    <xf numFmtId="4" fontId="22" fillId="0" borderId="20" xfId="0" applyNumberFormat="1" applyFont="1" applyBorder="1" applyAlignment="1">
      <alignment horizontal="center" vertical="center"/>
    </xf>
    <xf numFmtId="4" fontId="22" fillId="0" borderId="20" xfId="58" applyNumberFormat="1" applyFont="1" applyFill="1" applyBorder="1" applyAlignment="1">
      <alignment horizontal="center" vertical="center"/>
      <protection/>
    </xf>
    <xf numFmtId="4" fontId="22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24" borderId="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0" fontId="25" fillId="0" borderId="0" xfId="58" applyFont="1" applyFill="1" applyBorder="1" applyAlignment="1">
      <alignment horizontal="left" vertical="center"/>
      <protection/>
    </xf>
    <xf numFmtId="0" fontId="25" fillId="0" borderId="12" xfId="58" applyFont="1" applyFill="1" applyBorder="1" applyAlignment="1">
      <alignment horizontal="right" vertical="center" wrapText="1"/>
      <protection/>
    </xf>
    <xf numFmtId="4" fontId="2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25" fillId="0" borderId="0" xfId="58" applyFont="1" applyFill="1" applyBorder="1" applyAlignment="1">
      <alignment horizontal="right" vertical="center" wrapText="1"/>
      <protection/>
    </xf>
    <xf numFmtId="4" fontId="22" fillId="22" borderId="0" xfId="0" applyNumberFormat="1" applyFont="1" applyFill="1" applyBorder="1" applyAlignment="1">
      <alignment horizontal="center" vertical="center"/>
    </xf>
    <xf numFmtId="0" fontId="25" fillId="0" borderId="0" xfId="58" applyFont="1" applyFill="1" applyBorder="1" applyAlignment="1">
      <alignment horizontal="center" vertical="center"/>
      <protection/>
    </xf>
    <xf numFmtId="0" fontId="25" fillId="0" borderId="0" xfId="58" applyFont="1" applyFill="1" applyBorder="1" applyAlignment="1">
      <alignment horizontal="center" vertical="center" wrapText="1"/>
      <protection/>
    </xf>
    <xf numFmtId="4" fontId="25" fillId="0" borderId="0" xfId="58" applyNumberFormat="1" applyFont="1" applyFill="1" applyBorder="1" applyAlignment="1">
      <alignment horizontal="center" vertical="center"/>
      <protection/>
    </xf>
    <xf numFmtId="4" fontId="22" fillId="0" borderId="0" xfId="58" applyNumberFormat="1" applyFont="1" applyFill="1" applyBorder="1" applyAlignment="1">
      <alignment horizontal="center" vertical="center"/>
      <protection/>
    </xf>
    <xf numFmtId="4" fontId="22" fillId="0" borderId="0" xfId="58" applyNumberFormat="1" applyFont="1" applyFill="1" applyBorder="1" applyAlignment="1">
      <alignment horizontal="center" vertical="center"/>
      <protection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58" applyFont="1" applyFill="1" applyAlignment="1">
      <alignment vertical="center"/>
      <protection/>
    </xf>
    <xf numFmtId="4" fontId="0" fillId="0" borderId="0" xfId="58" applyNumberFormat="1" applyFont="1" applyFill="1" applyAlignment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_evaluare_laboratoare_06_ian_2007" xfId="58"/>
    <cellStyle name="Normal_adresabilit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\Date31052016\Contractare2021\RecuperareAmb\Repartizare%20fond%20AUGUST-DECEMBRIE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.tbrcm"/>
      <sheetName val="Dim.Semmel"/>
      <sheetName val="Dim.Bradul"/>
      <sheetName val="Dim.Sind"/>
      <sheetName val="Dimin Andimed"/>
      <sheetName val="Dimin TBRCM (2)"/>
      <sheetName val="Dimin TBRCM"/>
      <sheetName val="REALOCARI sume AUG-SEP"/>
      <sheetName val="Repartizare sume AUG-DEC 2021"/>
      <sheetName val="Repartizare sume"/>
      <sheetName val="Resurse umane "/>
      <sheetName val="SpitJudCAPT"/>
      <sheetName val="DaciaCAPT"/>
      <sheetName val="TurismCAPT"/>
      <sheetName val="SindCAPT"/>
      <sheetName val="AndimedCAPT"/>
      <sheetName val="SemmelCAPT"/>
      <sheetName val="CardiologieCAPT"/>
      <sheetName val="BradulCAP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6.00390625" style="8" customWidth="1"/>
    <col min="2" max="2" width="23.140625" style="8" customWidth="1"/>
    <col min="3" max="3" width="12.8515625" style="5" customWidth="1"/>
    <col min="4" max="4" width="12.57421875" style="5" customWidth="1"/>
    <col min="5" max="5" width="12.00390625" style="5" customWidth="1"/>
    <col min="6" max="6" width="13.7109375" style="5" customWidth="1"/>
    <col min="7" max="7" width="12.28125" style="5" customWidth="1"/>
    <col min="8" max="9" width="14.28125" style="5" customWidth="1"/>
    <col min="10" max="10" width="12.00390625" style="5" customWidth="1"/>
    <col min="11" max="11" width="15.8515625" style="5" customWidth="1"/>
    <col min="12" max="12" width="12.7109375" style="6" customWidth="1"/>
    <col min="13" max="14" width="12.7109375" style="7" customWidth="1"/>
    <col min="15" max="15" width="12.7109375" style="7" hidden="1" customWidth="1"/>
    <col min="16" max="16" width="9.421875" style="8" hidden="1" customWidth="1"/>
    <col min="17" max="17" width="9.421875" style="9" hidden="1" customWidth="1"/>
    <col min="18" max="18" width="9.140625" style="10" hidden="1" customWidth="1"/>
    <col min="19" max="19" width="11.140625" style="10" hidden="1" customWidth="1"/>
    <col min="20" max="16384" width="9.140625" style="8" customWidth="1"/>
  </cols>
  <sheetData>
    <row r="1" spans="1:10" ht="15.75" customHeight="1">
      <c r="A1" s="1" t="s">
        <v>0</v>
      </c>
      <c r="B1" s="2"/>
      <c r="C1" s="3"/>
      <c r="D1" s="3"/>
      <c r="E1" s="3"/>
      <c r="F1" s="4"/>
      <c r="G1" s="3"/>
      <c r="H1" s="4"/>
      <c r="I1" s="4"/>
      <c r="J1" s="4"/>
    </row>
    <row r="2" spans="1:10" ht="15.75">
      <c r="A2" s="2"/>
      <c r="B2" s="11"/>
      <c r="C2" s="12"/>
      <c r="D2" s="12"/>
      <c r="E2" s="12"/>
      <c r="F2" s="4"/>
      <c r="G2" s="12"/>
      <c r="H2" s="4"/>
      <c r="I2" s="4"/>
      <c r="J2" s="4"/>
    </row>
    <row r="3" spans="1:10" ht="15.75">
      <c r="A3" s="2"/>
      <c r="B3" s="11"/>
      <c r="C3" s="12"/>
      <c r="D3" s="12"/>
      <c r="E3" s="12"/>
      <c r="F3" s="4"/>
      <c r="G3" s="12"/>
      <c r="H3" s="4"/>
      <c r="I3" s="13"/>
      <c r="J3" s="4"/>
    </row>
    <row r="4" spans="1:19" ht="15.75" customHeight="1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5"/>
      <c r="R4" s="15"/>
      <c r="S4" s="15"/>
    </row>
    <row r="5" spans="1:19" ht="15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5"/>
      <c r="Q5" s="15"/>
      <c r="R5" s="15"/>
      <c r="S5" s="15"/>
    </row>
    <row r="6" spans="1:19" s="20" customFormat="1" ht="15" customHeight="1" hidden="1">
      <c r="A6" s="16" t="s">
        <v>2</v>
      </c>
      <c r="B6" s="16"/>
      <c r="C6" s="17"/>
      <c r="D6" s="17"/>
      <c r="E6" s="17"/>
      <c r="F6" s="17"/>
      <c r="G6" s="17"/>
      <c r="H6" s="17"/>
      <c r="I6" s="17"/>
      <c r="J6" s="17"/>
      <c r="K6" s="18"/>
      <c r="L6" s="19"/>
      <c r="M6" s="7"/>
      <c r="N6" s="7"/>
      <c r="O6" s="7"/>
      <c r="Q6" s="9"/>
      <c r="R6" s="21"/>
      <c r="S6" s="21"/>
    </row>
    <row r="7" spans="1:19" s="20" customFormat="1" ht="18" customHeight="1" hidden="1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23"/>
      <c r="K7" s="18"/>
      <c r="L7" s="19"/>
      <c r="M7" s="7"/>
      <c r="N7" s="7"/>
      <c r="O7" s="7"/>
      <c r="Q7" s="9"/>
      <c r="R7" s="21"/>
      <c r="S7" s="21"/>
    </row>
    <row r="8" spans="1:10" ht="15.75">
      <c r="A8" s="24"/>
      <c r="B8" s="24"/>
      <c r="C8" s="25"/>
      <c r="D8" s="25"/>
      <c r="E8" s="25"/>
      <c r="F8" s="25"/>
      <c r="G8" s="25"/>
      <c r="H8" s="25"/>
      <c r="I8" s="26"/>
      <c r="J8" s="25"/>
    </row>
    <row r="9" spans="1:19" s="38" customFormat="1" ht="18" customHeight="1">
      <c r="A9" s="27" t="s">
        <v>4</v>
      </c>
      <c r="B9" s="28" t="s">
        <v>5</v>
      </c>
      <c r="C9" s="29" t="s">
        <v>6</v>
      </c>
      <c r="D9" s="29"/>
      <c r="E9" s="29"/>
      <c r="F9" s="29"/>
      <c r="G9" s="29"/>
      <c r="H9" s="30" t="s">
        <v>7</v>
      </c>
      <c r="I9" s="29"/>
      <c r="J9" s="29"/>
      <c r="K9" s="31"/>
      <c r="L9" s="32" t="s">
        <v>8</v>
      </c>
      <c r="M9" s="33" t="s">
        <v>9</v>
      </c>
      <c r="N9" s="33" t="s">
        <v>10</v>
      </c>
      <c r="O9" s="33" t="s">
        <v>11</v>
      </c>
      <c r="P9" s="34" t="s">
        <v>12</v>
      </c>
      <c r="Q9" s="35" t="s">
        <v>13</v>
      </c>
      <c r="R9" s="36" t="s">
        <v>14</v>
      </c>
      <c r="S9" s="37" t="s">
        <v>15</v>
      </c>
    </row>
    <row r="10" spans="1:19" s="38" customFormat="1" ht="16.5" customHeight="1">
      <c r="A10" s="39"/>
      <c r="B10" s="40"/>
      <c r="C10" s="41">
        <v>0.5</v>
      </c>
      <c r="D10" s="41"/>
      <c r="E10" s="41"/>
      <c r="F10" s="41"/>
      <c r="G10" s="41"/>
      <c r="H10" s="42">
        <v>0.5</v>
      </c>
      <c r="I10" s="41"/>
      <c r="J10" s="41"/>
      <c r="K10" s="43"/>
      <c r="L10" s="32"/>
      <c r="M10" s="33"/>
      <c r="N10" s="33"/>
      <c r="O10" s="33"/>
      <c r="P10" s="44"/>
      <c r="Q10" s="45"/>
      <c r="R10" s="46"/>
      <c r="S10" s="37"/>
    </row>
    <row r="11" spans="1:19" s="57" customFormat="1" ht="129.75" customHeight="1">
      <c r="A11" s="47"/>
      <c r="B11" s="48"/>
      <c r="C11" s="49" t="s">
        <v>16</v>
      </c>
      <c r="D11" s="50" t="s">
        <v>17</v>
      </c>
      <c r="E11" s="50" t="s">
        <v>18</v>
      </c>
      <c r="F11" s="50" t="s">
        <v>19</v>
      </c>
      <c r="G11" s="50" t="s">
        <v>20</v>
      </c>
      <c r="H11" s="50" t="s">
        <v>21</v>
      </c>
      <c r="I11" s="51" t="s">
        <v>22</v>
      </c>
      <c r="J11" s="50" t="s">
        <v>19</v>
      </c>
      <c r="K11" s="51" t="s">
        <v>20</v>
      </c>
      <c r="L11" s="52"/>
      <c r="M11" s="33"/>
      <c r="N11" s="33"/>
      <c r="O11" s="33"/>
      <c r="P11" s="53"/>
      <c r="Q11" s="54"/>
      <c r="R11" s="55"/>
      <c r="S11" s="56"/>
    </row>
    <row r="12" spans="1:19" s="68" customFormat="1" ht="12.75">
      <c r="A12" s="58">
        <v>0</v>
      </c>
      <c r="B12" s="59">
        <v>1</v>
      </c>
      <c r="C12" s="60">
        <v>2</v>
      </c>
      <c r="D12" s="61">
        <v>3</v>
      </c>
      <c r="E12" s="61">
        <v>4</v>
      </c>
      <c r="F12" s="62"/>
      <c r="G12" s="61" t="s">
        <v>23</v>
      </c>
      <c r="H12" s="61">
        <v>6</v>
      </c>
      <c r="I12" s="63">
        <v>7</v>
      </c>
      <c r="J12" s="62"/>
      <c r="K12" s="64" t="s">
        <v>24</v>
      </c>
      <c r="L12" s="65">
        <v>9</v>
      </c>
      <c r="M12" s="66"/>
      <c r="N12" s="66"/>
      <c r="O12" s="66"/>
      <c r="P12" s="64"/>
      <c r="Q12" s="67"/>
      <c r="R12" s="64"/>
      <c r="S12" s="64"/>
    </row>
    <row r="13" spans="1:19" s="38" customFormat="1" ht="27" customHeight="1">
      <c r="A13" s="69">
        <v>1</v>
      </c>
      <c r="B13" s="70" t="s">
        <v>25</v>
      </c>
      <c r="C13" s="71">
        <v>47.62</v>
      </c>
      <c r="D13" s="71">
        <v>10</v>
      </c>
      <c r="E13" s="71">
        <v>0</v>
      </c>
      <c r="F13" s="72">
        <v>1</v>
      </c>
      <c r="G13" s="73">
        <f aca="true" t="shared" si="0" ref="G13:G20">(C13+D13+E13)*F13</f>
        <v>57.62</v>
      </c>
      <c r="H13" s="71">
        <v>43</v>
      </c>
      <c r="I13" s="74">
        <v>2</v>
      </c>
      <c r="J13" s="72">
        <v>1</v>
      </c>
      <c r="K13" s="75">
        <f aca="true" t="shared" si="1" ref="K13:K20">(H13+I13)*J13</f>
        <v>45</v>
      </c>
      <c r="L13" s="75">
        <f aca="true" t="shared" si="2" ref="L13:L19">ROUND($G13*$G$22+$K13*$K$22,0)</f>
        <v>27746</v>
      </c>
      <c r="M13" s="76">
        <f>ROUND(L13*M$23/L$23/2,0)*2</f>
        <v>14450</v>
      </c>
      <c r="N13" s="76">
        <f aca="true" t="shared" si="3" ref="N13:N20">ROUND(L13-M13,0)</f>
        <v>13296</v>
      </c>
      <c r="O13" s="76"/>
      <c r="P13" s="77"/>
      <c r="Q13" s="78">
        <f aca="true" t="shared" si="4" ref="Q13:Q20">L13/L$21</f>
        <v>0.04506971787974478</v>
      </c>
      <c r="R13" s="79">
        <f aca="true" t="shared" si="5" ref="R13:R20">-P$21*Q13/Q$21</f>
        <v>0</v>
      </c>
      <c r="S13" s="80">
        <f aca="true" t="shared" si="6" ref="S13:S20">L13+R13</f>
        <v>27746</v>
      </c>
    </row>
    <row r="14" spans="1:19" s="38" customFormat="1" ht="27.75" customHeight="1">
      <c r="A14" s="69">
        <v>2</v>
      </c>
      <c r="B14" s="81" t="s">
        <v>26</v>
      </c>
      <c r="C14" s="71">
        <v>233</v>
      </c>
      <c r="D14" s="71">
        <v>40</v>
      </c>
      <c r="E14" s="71">
        <v>0</v>
      </c>
      <c r="F14" s="72">
        <v>1</v>
      </c>
      <c r="G14" s="73">
        <f t="shared" si="0"/>
        <v>273</v>
      </c>
      <c r="H14" s="71">
        <v>201.42857142857144</v>
      </c>
      <c r="I14" s="74">
        <v>2</v>
      </c>
      <c r="J14" s="72">
        <v>1</v>
      </c>
      <c r="K14" s="75">
        <f t="shared" si="1"/>
        <v>203.42857142857144</v>
      </c>
      <c r="L14" s="75">
        <f t="shared" si="2"/>
        <v>128193</v>
      </c>
      <c r="M14" s="76">
        <f>ROUND(L14*M$23/L$23/2,0)*2-2</f>
        <v>66762</v>
      </c>
      <c r="N14" s="76">
        <f t="shared" si="3"/>
        <v>61431</v>
      </c>
      <c r="O14" s="76"/>
      <c r="P14" s="77"/>
      <c r="Q14" s="78">
        <f t="shared" si="4"/>
        <v>0.20823262250984367</v>
      </c>
      <c r="R14" s="79">
        <f t="shared" si="5"/>
        <v>0</v>
      </c>
      <c r="S14" s="80">
        <f t="shared" si="6"/>
        <v>128193</v>
      </c>
    </row>
    <row r="15" spans="1:19" s="38" customFormat="1" ht="27.75" customHeight="1">
      <c r="A15" s="69">
        <v>3</v>
      </c>
      <c r="B15" s="81" t="s">
        <v>27</v>
      </c>
      <c r="C15" s="71">
        <v>357.26</v>
      </c>
      <c r="D15" s="71">
        <v>40</v>
      </c>
      <c r="E15" s="71">
        <v>0</v>
      </c>
      <c r="F15" s="72">
        <v>1</v>
      </c>
      <c r="G15" s="73">
        <f t="shared" si="0"/>
        <v>397.26</v>
      </c>
      <c r="H15" s="71">
        <v>143</v>
      </c>
      <c r="I15" s="74">
        <v>2</v>
      </c>
      <c r="J15" s="72">
        <v>1</v>
      </c>
      <c r="K15" s="75">
        <f t="shared" si="1"/>
        <v>145</v>
      </c>
      <c r="L15" s="75">
        <f t="shared" si="2"/>
        <v>136082</v>
      </c>
      <c r="M15" s="76">
        <f aca="true" t="shared" si="7" ref="M15:M20">ROUND(L15*M$23/L$23/2,0)*2</f>
        <v>70874</v>
      </c>
      <c r="N15" s="76">
        <f t="shared" si="3"/>
        <v>65208</v>
      </c>
      <c r="O15" s="76"/>
      <c r="P15" s="79"/>
      <c r="Q15" s="78">
        <f t="shared" si="4"/>
        <v>0.22104726261484284</v>
      </c>
      <c r="R15" s="79">
        <f t="shared" si="5"/>
        <v>0</v>
      </c>
      <c r="S15" s="80">
        <f t="shared" si="6"/>
        <v>136082</v>
      </c>
    </row>
    <row r="16" spans="1:19" s="38" customFormat="1" ht="27.75" customHeight="1">
      <c r="A16" s="69">
        <v>4</v>
      </c>
      <c r="B16" s="82" t="s">
        <v>28</v>
      </c>
      <c r="C16" s="71">
        <v>209.56</v>
      </c>
      <c r="D16" s="71">
        <v>60</v>
      </c>
      <c r="E16" s="71">
        <v>0</v>
      </c>
      <c r="F16" s="72">
        <v>1</v>
      </c>
      <c r="G16" s="73">
        <f t="shared" si="0"/>
        <v>269.56</v>
      </c>
      <c r="H16" s="71">
        <v>155</v>
      </c>
      <c r="I16" s="83">
        <v>2</v>
      </c>
      <c r="J16" s="72">
        <v>1</v>
      </c>
      <c r="K16" s="75">
        <f t="shared" si="1"/>
        <v>157</v>
      </c>
      <c r="L16" s="75">
        <f t="shared" si="2"/>
        <v>111922</v>
      </c>
      <c r="M16" s="76">
        <f t="shared" si="7"/>
        <v>58290</v>
      </c>
      <c r="N16" s="76">
        <f t="shared" si="3"/>
        <v>53632</v>
      </c>
      <c r="O16" s="76"/>
      <c r="P16" s="79"/>
      <c r="Q16" s="78">
        <f t="shared" si="4"/>
        <v>0.18180252881629047</v>
      </c>
      <c r="R16" s="79">
        <f t="shared" si="5"/>
        <v>0</v>
      </c>
      <c r="S16" s="80">
        <f t="shared" si="6"/>
        <v>111922</v>
      </c>
    </row>
    <row r="17" spans="1:19" s="38" customFormat="1" ht="27.75" customHeight="1">
      <c r="A17" s="69">
        <v>5</v>
      </c>
      <c r="B17" s="81" t="s">
        <v>29</v>
      </c>
      <c r="C17" s="71">
        <v>98</v>
      </c>
      <c r="D17" s="71">
        <v>10</v>
      </c>
      <c r="E17" s="71">
        <v>0</v>
      </c>
      <c r="F17" s="72">
        <v>1</v>
      </c>
      <c r="G17" s="73">
        <f t="shared" si="0"/>
        <v>108</v>
      </c>
      <c r="H17" s="71">
        <v>93</v>
      </c>
      <c r="I17" s="74">
        <v>2</v>
      </c>
      <c r="J17" s="72">
        <v>1</v>
      </c>
      <c r="K17" s="75">
        <f t="shared" si="1"/>
        <v>95</v>
      </c>
      <c r="L17" s="75">
        <f t="shared" si="2"/>
        <v>55566</v>
      </c>
      <c r="M17" s="76">
        <f t="shared" si="7"/>
        <v>28940</v>
      </c>
      <c r="N17" s="76">
        <f t="shared" si="3"/>
        <v>26626</v>
      </c>
      <c r="O17" s="76"/>
      <c r="P17" s="77"/>
      <c r="Q17" s="78">
        <f t="shared" si="4"/>
        <v>0.09025963900042883</v>
      </c>
      <c r="R17" s="79">
        <f t="shared" si="5"/>
        <v>0</v>
      </c>
      <c r="S17" s="80">
        <f t="shared" si="6"/>
        <v>55566</v>
      </c>
    </row>
    <row r="18" spans="1:19" s="38" customFormat="1" ht="27.75" customHeight="1">
      <c r="A18" s="69">
        <v>6</v>
      </c>
      <c r="B18" s="81" t="s">
        <v>30</v>
      </c>
      <c r="C18" s="71">
        <v>74</v>
      </c>
      <c r="D18" s="71">
        <v>10</v>
      </c>
      <c r="E18" s="71">
        <v>0</v>
      </c>
      <c r="F18" s="72">
        <v>1</v>
      </c>
      <c r="G18" s="73">
        <f t="shared" si="0"/>
        <v>84</v>
      </c>
      <c r="H18" s="71">
        <v>111.25</v>
      </c>
      <c r="I18" s="74">
        <v>2</v>
      </c>
      <c r="J18" s="72">
        <v>1</v>
      </c>
      <c r="K18" s="75">
        <f t="shared" si="1"/>
        <v>113.25</v>
      </c>
      <c r="L18" s="75">
        <f t="shared" si="2"/>
        <v>56370</v>
      </c>
      <c r="M18" s="76">
        <f t="shared" si="7"/>
        <v>29358</v>
      </c>
      <c r="N18" s="76">
        <f t="shared" si="3"/>
        <v>27012</v>
      </c>
      <c r="O18" s="76"/>
      <c r="P18" s="77"/>
      <c r="Q18" s="78">
        <f t="shared" si="4"/>
        <v>0.09156563096955285</v>
      </c>
      <c r="R18" s="79">
        <f t="shared" si="5"/>
        <v>0</v>
      </c>
      <c r="S18" s="80">
        <f t="shared" si="6"/>
        <v>56370</v>
      </c>
    </row>
    <row r="19" spans="1:19" s="38" customFormat="1" ht="45" customHeight="1">
      <c r="A19" s="69">
        <v>7</v>
      </c>
      <c r="B19" s="84" t="s">
        <v>31</v>
      </c>
      <c r="C19" s="71">
        <v>83.92</v>
      </c>
      <c r="D19" s="71">
        <v>10</v>
      </c>
      <c r="E19" s="71">
        <v>0</v>
      </c>
      <c r="F19" s="72">
        <v>1</v>
      </c>
      <c r="G19" s="73">
        <f t="shared" si="0"/>
        <v>93.92</v>
      </c>
      <c r="H19" s="71">
        <v>70</v>
      </c>
      <c r="I19" s="74">
        <v>2</v>
      </c>
      <c r="J19" s="72">
        <v>1</v>
      </c>
      <c r="K19" s="75">
        <f t="shared" si="1"/>
        <v>72</v>
      </c>
      <c r="L19" s="75">
        <f t="shared" si="2"/>
        <v>44775</v>
      </c>
      <c r="M19" s="76">
        <f t="shared" si="7"/>
        <v>23320</v>
      </c>
      <c r="N19" s="76">
        <f t="shared" si="3"/>
        <v>21455</v>
      </c>
      <c r="O19" s="76"/>
      <c r="P19" s="77"/>
      <c r="Q19" s="78">
        <f t="shared" si="4"/>
        <v>0.07273108260886516</v>
      </c>
      <c r="R19" s="79">
        <f t="shared" si="5"/>
        <v>0</v>
      </c>
      <c r="S19" s="80">
        <f t="shared" si="6"/>
        <v>44775</v>
      </c>
    </row>
    <row r="20" spans="1:19" s="38" customFormat="1" ht="27.75" customHeight="1">
      <c r="A20" s="69">
        <v>8</v>
      </c>
      <c r="B20" s="84" t="s">
        <v>32</v>
      </c>
      <c r="C20" s="71">
        <v>72</v>
      </c>
      <c r="D20" s="71">
        <f>40</f>
        <v>40</v>
      </c>
      <c r="E20" s="71">
        <v>0</v>
      </c>
      <c r="F20" s="72">
        <v>1</v>
      </c>
      <c r="G20" s="73">
        <f t="shared" si="0"/>
        <v>112</v>
      </c>
      <c r="H20" s="71">
        <v>88.57142857142857</v>
      </c>
      <c r="I20" s="74">
        <v>2</v>
      </c>
      <c r="J20" s="72">
        <v>1</v>
      </c>
      <c r="K20" s="75">
        <f t="shared" si="1"/>
        <v>90.57142857142857</v>
      </c>
      <c r="L20" s="75">
        <f>ROUND($G20*$G$22+$K20*$K$22,0)+1</f>
        <v>54970</v>
      </c>
      <c r="M20" s="76">
        <f t="shared" si="7"/>
        <v>28630</v>
      </c>
      <c r="N20" s="76">
        <f t="shared" si="3"/>
        <v>26340</v>
      </c>
      <c r="O20" s="76"/>
      <c r="P20" s="77"/>
      <c r="Q20" s="78">
        <f t="shared" si="4"/>
        <v>0.08929151560043143</v>
      </c>
      <c r="R20" s="79">
        <f t="shared" si="5"/>
        <v>0</v>
      </c>
      <c r="S20" s="80">
        <f t="shared" si="6"/>
        <v>54970</v>
      </c>
    </row>
    <row r="21" spans="1:19" s="91" customFormat="1" ht="27.75" customHeight="1">
      <c r="A21" s="85" t="s">
        <v>33</v>
      </c>
      <c r="B21" s="86" t="s">
        <v>20</v>
      </c>
      <c r="C21" s="87">
        <f>SUM(C13:C20)</f>
        <v>1175.3600000000001</v>
      </c>
      <c r="D21" s="87">
        <f>SUM(D13:D20)</f>
        <v>220</v>
      </c>
      <c r="E21" s="87">
        <f>SUM(E13:E20)</f>
        <v>0</v>
      </c>
      <c r="F21" s="88"/>
      <c r="G21" s="87">
        <f>SUM(G13:G20)</f>
        <v>1395.3600000000001</v>
      </c>
      <c r="H21" s="87">
        <f>SUM(H13:H20)</f>
        <v>905.25</v>
      </c>
      <c r="I21" s="89">
        <f>SUM(I13:I20)</f>
        <v>16</v>
      </c>
      <c r="J21" s="88"/>
      <c r="K21" s="87">
        <f>SUM(K13:K20)</f>
        <v>921.25</v>
      </c>
      <c r="L21" s="75">
        <f>G21*G$22+K21*K$22</f>
        <v>615624</v>
      </c>
      <c r="M21" s="80">
        <v>320624</v>
      </c>
      <c r="N21" s="80">
        <f>SUM(N13:N20)</f>
        <v>295000</v>
      </c>
      <c r="O21" s="80">
        <f>SUM(O13:O20)</f>
        <v>0</v>
      </c>
      <c r="P21" s="90">
        <f>SUM(P15:P16)</f>
        <v>0</v>
      </c>
      <c r="Q21" s="78">
        <f>SUM(Q13:Q20)</f>
        <v>1</v>
      </c>
      <c r="R21" s="90">
        <f>-P21</f>
        <v>0</v>
      </c>
      <c r="S21" s="90">
        <f>SUM(S13:S20)</f>
        <v>615624</v>
      </c>
    </row>
    <row r="22" spans="1:19" s="100" customFormat="1" ht="27.75" customHeight="1">
      <c r="A22" s="92"/>
      <c r="B22" s="93" t="s">
        <v>34</v>
      </c>
      <c r="C22" s="94"/>
      <c r="D22" s="94"/>
      <c r="E22" s="94"/>
      <c r="F22" s="95"/>
      <c r="G22" s="96">
        <f>G23/G21</f>
        <v>220.5968352253182</v>
      </c>
      <c r="H22" s="96"/>
      <c r="I22" s="97"/>
      <c r="J22" s="95"/>
      <c r="K22" s="98">
        <f>K23/K21</f>
        <v>334.1242876526459</v>
      </c>
      <c r="L22" s="99"/>
      <c r="M22" s="76"/>
      <c r="N22" s="76"/>
      <c r="O22" s="76"/>
      <c r="Q22" s="101"/>
      <c r="R22" s="102"/>
      <c r="S22" s="102"/>
    </row>
    <row r="23" spans="1:19" s="114" customFormat="1" ht="25.5">
      <c r="A23" s="103"/>
      <c r="B23" s="104" t="s">
        <v>35</v>
      </c>
      <c r="C23" s="105"/>
      <c r="D23" s="105"/>
      <c r="E23" s="105"/>
      <c r="F23" s="106"/>
      <c r="G23" s="107">
        <f>L23*C10</f>
        <v>307812</v>
      </c>
      <c r="H23" s="108"/>
      <c r="I23" s="109"/>
      <c r="J23" s="106"/>
      <c r="K23" s="110">
        <f>L23*H10</f>
        <v>307812</v>
      </c>
      <c r="L23" s="111">
        <f>L25+L24</f>
        <v>615624</v>
      </c>
      <c r="M23" s="112">
        <f>L23-N23</f>
        <v>320624</v>
      </c>
      <c r="N23" s="112">
        <v>295000</v>
      </c>
      <c r="O23" s="113"/>
      <c r="Q23" s="115"/>
      <c r="R23" s="116"/>
      <c r="S23" s="116"/>
    </row>
    <row r="24" spans="1:19" s="114" customFormat="1" ht="29.25" customHeight="1">
      <c r="A24" s="117"/>
      <c r="B24" s="118" t="s">
        <v>36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9">
        <v>624</v>
      </c>
      <c r="M24" s="120"/>
      <c r="N24" s="120"/>
      <c r="O24" s="120"/>
      <c r="Q24" s="115"/>
      <c r="R24" s="116"/>
      <c r="S24" s="116"/>
    </row>
    <row r="25" spans="1:19" s="114" customFormat="1" ht="15.75" customHeight="1">
      <c r="A25" s="117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2">
        <v>615000</v>
      </c>
      <c r="M25" s="120"/>
      <c r="N25" s="120"/>
      <c r="O25" s="120"/>
      <c r="Q25" s="115"/>
      <c r="R25" s="116"/>
      <c r="S25" s="116"/>
    </row>
    <row r="26" spans="1:19" s="114" customFormat="1" ht="24.75" customHeight="1">
      <c r="A26" s="123"/>
      <c r="B26" s="124"/>
      <c r="C26" s="125"/>
      <c r="D26" s="125"/>
      <c r="E26" s="125"/>
      <c r="F26" s="126"/>
      <c r="G26" s="127"/>
      <c r="H26" s="126"/>
      <c r="I26" s="128" t="s">
        <v>37</v>
      </c>
      <c r="J26" s="126"/>
      <c r="K26" s="127"/>
      <c r="L26" s="119"/>
      <c r="M26" s="120"/>
      <c r="N26" s="120"/>
      <c r="O26" s="120"/>
      <c r="Q26" s="115"/>
      <c r="R26" s="116"/>
      <c r="S26" s="116"/>
    </row>
    <row r="27" spans="1:10" ht="12.75">
      <c r="A27" s="129"/>
      <c r="B27" s="129"/>
      <c r="C27" s="130"/>
      <c r="D27" s="130"/>
      <c r="E27" s="130"/>
      <c r="F27" s="130"/>
      <c r="G27" s="130"/>
      <c r="H27" s="130"/>
      <c r="I27" s="130"/>
      <c r="J27" s="130"/>
    </row>
  </sheetData>
  <mergeCells count="20">
    <mergeCell ref="C22:E22"/>
    <mergeCell ref="B24:K24"/>
    <mergeCell ref="B25:K25"/>
    <mergeCell ref="O9:O11"/>
    <mergeCell ref="L9:L11"/>
    <mergeCell ref="C9:G9"/>
    <mergeCell ref="C10:G10"/>
    <mergeCell ref="H10:K10"/>
    <mergeCell ref="M9:M11"/>
    <mergeCell ref="N9:N11"/>
    <mergeCell ref="A4:N5"/>
    <mergeCell ref="R9:R11"/>
    <mergeCell ref="S9:S11"/>
    <mergeCell ref="P9:P11"/>
    <mergeCell ref="Q9:Q11"/>
    <mergeCell ref="A7:I7"/>
    <mergeCell ref="A8:B8"/>
    <mergeCell ref="B9:B11"/>
    <mergeCell ref="A9:A11"/>
    <mergeCell ref="H9:K9"/>
  </mergeCells>
  <printOptions/>
  <pageMargins left="0" right="0" top="0.28" bottom="0.51" header="0.24" footer="0.5"/>
  <pageSetup horizontalDpi="600" verticalDpi="600" orientation="landscape" paperSize="9" scale="73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HP_4</dc:creator>
  <cp:keywords/>
  <dc:description/>
  <cp:lastModifiedBy>HP_4</cp:lastModifiedBy>
  <dcterms:created xsi:type="dcterms:W3CDTF">2021-10-18T12:29:24Z</dcterms:created>
  <dcterms:modified xsi:type="dcterms:W3CDTF">2021-10-18T12:31:17Z</dcterms:modified>
  <cp:category/>
  <cp:version/>
  <cp:contentType/>
  <cp:contentStatus/>
</cp:coreProperties>
</file>